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carol\OneDrive\Desktop\TESI\"/>
    </mc:Choice>
  </mc:AlternateContent>
  <xr:revisionPtr revIDLastSave="0" documentId="13_ncr:1_{557C0F26-FDBE-4768-9C03-90F709FD6E52}" xr6:coauthVersionLast="47" xr6:coauthVersionMax="47" xr10:uidLastSave="{00000000-0000-0000-0000-000000000000}"/>
  <bookViews>
    <workbookView xWindow="-28920" yWindow="-7770" windowWidth="29040" windowHeight="15720" activeTab="1" xr2:uid="{5386554B-FCDF-40CD-B464-D3232B54109B}"/>
  </bookViews>
  <sheets>
    <sheet name="Info" sheetId="5" r:id="rId1"/>
    <sheet name="Ascensore" sheetId="1" r:id="rId2"/>
    <sheet name="PV Silicio " sheetId="2" r:id="rId3"/>
    <sheet name="PV Tellururo di Cadmio" sheetId="4" r:id="rId4"/>
    <sheet name="Collettore Solare Termico" sheetId="3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4" l="1"/>
  <c r="C8" i="4" s="1"/>
  <c r="C4" i="3"/>
  <c r="C13" i="3" s="1"/>
  <c r="G13" i="3" s="1"/>
  <c r="H13" i="3" s="1"/>
  <c r="B15" i="3"/>
  <c r="C19" i="2"/>
  <c r="C4" i="2"/>
  <c r="C11" i="2" s="1"/>
  <c r="C6" i="1"/>
  <c r="C13" i="1" s="1"/>
  <c r="G13" i="1" l="1"/>
  <c r="H13" i="1" s="1"/>
  <c r="C25" i="2"/>
  <c r="G25" i="2" s="1"/>
  <c r="H25" i="2" s="1"/>
  <c r="C23" i="2"/>
  <c r="C24" i="2"/>
  <c r="G24" i="2" s="1"/>
  <c r="H24" i="2" s="1"/>
  <c r="C26" i="2"/>
  <c r="G26" i="2" s="1"/>
  <c r="H26" i="2" s="1"/>
  <c r="C27" i="2"/>
  <c r="G27" i="2" s="1"/>
  <c r="H27" i="2" s="1"/>
  <c r="G8" i="4"/>
  <c r="H8" i="4" s="1"/>
  <c r="C9" i="4"/>
  <c r="G9" i="4" s="1"/>
  <c r="H9" i="4" s="1"/>
  <c r="C9" i="3"/>
  <c r="G9" i="3" s="1"/>
  <c r="H9" i="3" s="1"/>
  <c r="C14" i="3"/>
  <c r="G14" i="3" s="1"/>
  <c r="H14" i="3" s="1"/>
  <c r="C10" i="3"/>
  <c r="G10" i="3" s="1"/>
  <c r="H10" i="3" s="1"/>
  <c r="C11" i="3"/>
  <c r="G11" i="3" s="1"/>
  <c r="H11" i="3" s="1"/>
  <c r="C8" i="3"/>
  <c r="C12" i="3"/>
  <c r="G12" i="3" s="1"/>
  <c r="H12" i="3" s="1"/>
  <c r="C9" i="2"/>
  <c r="G9" i="2" s="1"/>
  <c r="H9" i="2" s="1"/>
  <c r="C10" i="2"/>
  <c r="G10" i="2" s="1"/>
  <c r="H10" i="2" s="1"/>
  <c r="C12" i="2"/>
  <c r="G12" i="2" s="1"/>
  <c r="H12" i="2" s="1"/>
  <c r="C8" i="2"/>
  <c r="G11" i="2"/>
  <c r="H11" i="2" s="1"/>
  <c r="C12" i="1"/>
  <c r="G12" i="1" s="1"/>
  <c r="H12" i="1" s="1"/>
  <c r="C11" i="1"/>
  <c r="G11" i="1" s="1"/>
  <c r="H11" i="1" s="1"/>
  <c r="C10" i="1"/>
  <c r="G10" i="1" s="1"/>
  <c r="H10" i="1" s="1"/>
  <c r="C15" i="1"/>
  <c r="G15" i="1" s="1"/>
  <c r="H15" i="1" s="1"/>
  <c r="C14" i="1"/>
  <c r="G14" i="1" s="1"/>
  <c r="H14" i="1" s="1"/>
  <c r="G23" i="2" l="1"/>
  <c r="C28" i="2"/>
  <c r="C10" i="4"/>
  <c r="C15" i="3"/>
  <c r="G8" i="3"/>
  <c r="G15" i="3" s="1"/>
  <c r="C13" i="2"/>
  <c r="G8" i="2"/>
  <c r="H16" i="1"/>
  <c r="G16" i="1"/>
  <c r="I10" i="1" s="1"/>
  <c r="J10" i="1" s="1"/>
  <c r="C7" i="1" s="1"/>
  <c r="C16" i="1"/>
  <c r="H8" i="2" l="1"/>
  <c r="H13" i="2" s="1"/>
  <c r="G28" i="2"/>
  <c r="H23" i="2"/>
  <c r="H28" i="2" s="1"/>
  <c r="G10" i="4"/>
  <c r="H10" i="4"/>
  <c r="H8" i="3"/>
  <c r="H15" i="3" s="1"/>
  <c r="I8" i="3" s="1"/>
  <c r="G13" i="2"/>
  <c r="I8" i="2" l="1"/>
  <c r="J8" i="2" s="1"/>
  <c r="C5" i="2" s="1"/>
  <c r="I23" i="2"/>
  <c r="J23" i="2" s="1"/>
  <c r="K23" i="2" s="1"/>
  <c r="C20" i="2" s="1"/>
  <c r="I8" i="4"/>
  <c r="J8" i="4" s="1"/>
  <c r="C5" i="4" s="1"/>
  <c r="J8" i="3"/>
  <c r="C5" i="3" s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<sst xmlns="http://schemas.openxmlformats.org/spreadsheetml/2006/main" count="121" uniqueCount="53">
  <si>
    <t>MATERIALI</t>
  </si>
  <si>
    <t>%</t>
  </si>
  <si>
    <t>Peso [kg]</t>
  </si>
  <si>
    <t>Coeff. Emissione specifica [kgCO2e/kg]</t>
  </si>
  <si>
    <t>Fattore di scala</t>
  </si>
  <si>
    <t>Buffer cautelativo</t>
  </si>
  <si>
    <t>A1 [kgCO2eq]</t>
  </si>
  <si>
    <t>B2-B3-B4 [kgCO2eq]</t>
  </si>
  <si>
    <t>Ferrous material</t>
  </si>
  <si>
    <t>Inorganic material</t>
  </si>
  <si>
    <t>Electronics and electrical equipment</t>
  </si>
  <si>
    <t>Plastic &amp; Rubbers</t>
  </si>
  <si>
    <t>Non-ferrous metals</t>
  </si>
  <si>
    <t>Other</t>
  </si>
  <si>
    <t>TOTALE</t>
  </si>
  <si>
    <t>EC [tCO2eq]</t>
  </si>
  <si>
    <t>Inserire dati</t>
  </si>
  <si>
    <t>Fattore di scala [kgCO2eq]</t>
  </si>
  <si>
    <t>Buffer cautelativo [kgCO2eq]</t>
  </si>
  <si>
    <t>Ascensore</t>
  </si>
  <si>
    <t>m2</t>
  </si>
  <si>
    <t>Cell material</t>
  </si>
  <si>
    <t>Ethylene vinyl acetate</t>
  </si>
  <si>
    <t>Vetro</t>
  </si>
  <si>
    <t>Alluminium frame</t>
  </si>
  <si>
    <t>Other (Acciaio)</t>
  </si>
  <si>
    <t>Passaggio da Mono-Si a Poli-Si [kgCO2eq]</t>
  </si>
  <si>
    <t>Collettore Solare Termico (CST)</t>
  </si>
  <si>
    <t>Pannello Silicio Mono cristallino (Mono-Si)</t>
  </si>
  <si>
    <t>Pannello Silicio Poli cristallino (Poli-Si)</t>
  </si>
  <si>
    <t>Alluminio</t>
  </si>
  <si>
    <t>Rame</t>
  </si>
  <si>
    <t>Acciaio galvanizzato</t>
  </si>
  <si>
    <t>Poliuretano</t>
  </si>
  <si>
    <t>Acciaio inossidabile</t>
  </si>
  <si>
    <t>Altro (acciaio)</t>
  </si>
  <si>
    <t>Pannello Tellururo di Cadmio (CdTe)</t>
  </si>
  <si>
    <t>Rated load - R [kg]</t>
  </si>
  <si>
    <t>Height - H [m]</t>
  </si>
  <si>
    <t>Floor - F [n]</t>
  </si>
  <si>
    <t>Facoltà di Architettura</t>
  </si>
  <si>
    <t xml:space="preserve">Corso di laurea magistrale in </t>
  </si>
  <si>
    <t>Architettura per la Sostenibilità</t>
  </si>
  <si>
    <t xml:space="preserve">Benedetta Quaglio
Federica Gallina
Jacopo Andreotti </t>
  </si>
  <si>
    <t xml:space="preserve">Corelatori: </t>
  </si>
  <si>
    <t>Relatore</t>
  </si>
  <si>
    <t>Candidata</t>
  </si>
  <si>
    <t>Carola Amongero</t>
  </si>
  <si>
    <t>Anno Accademico 2024/2025</t>
  </si>
  <si>
    <t>Roberto Giordano</t>
  </si>
  <si>
    <t xml:space="preserve"> Applicazione all'edificio CRIF21 di Bologna e approfondimento metodologico dell'Embodied Carbon degli impianti.</t>
  </si>
  <si>
    <t>VALUTAZIONE WHOLE LIFE CARBON PER LA TRANSIZIONE ECOLOGICA DEGLI EDIFICI.</t>
  </si>
  <si>
    <t>ALLEGATO: modelli di calcolo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</si>
</sst>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9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22"/>
      <color theme="1"/>
      <name val="Aptos Narrow"/>
      <family val="2"/>
      <scheme val="minor"/>
    </font>
    <font>
      <u/>
      <sz val="11"/>
      <color theme="1"/>
      <name val="Aptos Narrow"/>
      <family val="2"/>
      <scheme val="minor"/>
    </font>
    <font>
      <b/>
      <sz val="10"/>
      <color theme="1"/>
      <name val="Arial"/>
      <family val="2"/>
    </font>
    <font>
      <sz val="12"/>
      <color theme="1"/>
      <name val="Aptos Narrow"/>
      <family val="2"/>
      <scheme val="minor"/>
    </font>
    <font>
      <sz val="16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0" xfId="0" applyProtection="1">
      <protection locked="0"/>
    </xf>
    <xf numFmtId="1" fontId="0" fillId="2" borderId="5" xfId="0" applyNumberFormat="1" applyFill="1" applyBorder="1" applyProtection="1">
      <protection locked="0"/>
    </xf>
    <xf numFmtId="0" fontId="0" fillId="2" borderId="7" xfId="0" applyFill="1" applyBorder="1" applyProtection="1">
      <protection locked="0"/>
    </xf>
    <xf numFmtId="0" fontId="0" fillId="2" borderId="13" xfId="0" applyFill="1" applyBorder="1" applyProtection="1">
      <protection locked="0"/>
    </xf>
    <xf numFmtId="0" fontId="1" fillId="0" borderId="0" xfId="0" applyFont="1" applyProtection="1">
      <protection locked="0"/>
    </xf>
    <xf numFmtId="2" fontId="0" fillId="0" borderId="0" xfId="0" applyNumberFormat="1" applyProtection="1">
      <protection locked="0"/>
    </xf>
    <xf numFmtId="2" fontId="0" fillId="2" borderId="5" xfId="0" applyNumberFormat="1" applyFill="1" applyBorder="1" applyProtection="1">
      <protection locked="0"/>
    </xf>
    <xf numFmtId="0" fontId="3" fillId="0" borderId="15" xfId="0" applyFont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0" fillId="0" borderId="0" xfId="0" applyProtection="1"/>
    <xf numFmtId="0" fontId="0" fillId="2" borderId="3" xfId="0" applyFill="1" applyBorder="1" applyAlignment="1" applyProtection="1">
      <alignment horizontal="center" vertical="center"/>
    </xf>
    <xf numFmtId="0" fontId="1" fillId="2" borderId="4" xfId="0" applyFont="1" applyFill="1" applyBorder="1" applyAlignment="1" applyProtection="1">
      <alignment horizontal="right"/>
    </xf>
    <xf numFmtId="0" fontId="0" fillId="2" borderId="6" xfId="0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right"/>
    </xf>
    <xf numFmtId="0" fontId="0" fillId="2" borderId="8" xfId="0" applyFill="1" applyBorder="1" applyAlignment="1" applyProtection="1">
      <alignment horizontal="center" vertical="center"/>
    </xf>
    <xf numFmtId="0" fontId="1" fillId="2" borderId="12" xfId="0" applyFont="1" applyFill="1" applyBorder="1" applyAlignment="1" applyProtection="1">
      <alignment horizontal="right"/>
    </xf>
    <xf numFmtId="0" fontId="1" fillId="3" borderId="3" xfId="0" applyFont="1" applyFill="1" applyBorder="1" applyAlignment="1" applyProtection="1">
      <alignment horizontal="right"/>
    </xf>
    <xf numFmtId="2" fontId="0" fillId="3" borderId="5" xfId="0" applyNumberFormat="1" applyFill="1" applyBorder="1" applyProtection="1"/>
    <xf numFmtId="0" fontId="1" fillId="3" borderId="8" xfId="0" applyFont="1" applyFill="1" applyBorder="1" applyAlignment="1" applyProtection="1">
      <alignment horizontal="right"/>
    </xf>
    <xf numFmtId="2" fontId="0" fillId="3" borderId="9" xfId="0" applyNumberFormat="1" applyFill="1" applyBorder="1" applyProtection="1"/>
    <xf numFmtId="0" fontId="1" fillId="0" borderId="0" xfId="0" applyFont="1" applyProtection="1"/>
    <xf numFmtId="2" fontId="0" fillId="0" borderId="0" xfId="0" applyNumberFormat="1" applyProtection="1"/>
    <xf numFmtId="0" fontId="0" fillId="0" borderId="1" xfId="0" applyBorder="1" applyAlignment="1" applyProtection="1">
      <alignment horizontal="center" vertical="center" wrapText="1"/>
    </xf>
    <xf numFmtId="4" fontId="0" fillId="0" borderId="1" xfId="0" applyNumberFormat="1" applyBorder="1" applyProtection="1"/>
    <xf numFmtId="0" fontId="1" fillId="5" borderId="1" xfId="0" applyFont="1" applyFill="1" applyBorder="1" applyAlignment="1" applyProtection="1">
      <alignment horizontal="left" vertical="center"/>
    </xf>
    <xf numFmtId="0" fontId="0" fillId="5" borderId="1" xfId="0" applyFill="1" applyBorder="1" applyAlignment="1" applyProtection="1">
      <alignment horizontal="center" vertical="center" wrapText="1"/>
    </xf>
    <xf numFmtId="0" fontId="2" fillId="5" borderId="1" xfId="0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Protection="1"/>
    <xf numFmtId="4" fontId="0" fillId="5" borderId="1" xfId="0" applyNumberFormat="1" applyFill="1" applyBorder="1" applyProtection="1"/>
    <xf numFmtId="4" fontId="0" fillId="5" borderId="1" xfId="0" applyNumberFormat="1" applyFill="1" applyBorder="1" applyAlignment="1" applyProtection="1">
      <alignment horizontal="center" vertical="center"/>
    </xf>
    <xf numFmtId="4" fontId="0" fillId="5" borderId="1" xfId="0" applyNumberFormat="1" applyFill="1" applyBorder="1" applyAlignment="1" applyProtection="1">
      <alignment horizontal="center"/>
    </xf>
    <xf numFmtId="0" fontId="1" fillId="5" borderId="1" xfId="0" applyFont="1" applyFill="1" applyBorder="1" applyAlignment="1" applyProtection="1">
      <alignment horizontal="left" vertical="center" wrapText="1"/>
    </xf>
    <xf numFmtId="4" fontId="0" fillId="5" borderId="0" xfId="0" applyNumberFormat="1" applyFill="1" applyProtection="1"/>
    <xf numFmtId="0" fontId="0" fillId="5" borderId="0" xfId="0" applyFill="1" applyProtection="1"/>
    <xf numFmtId="0" fontId="1" fillId="5" borderId="0" xfId="0" applyFont="1" applyFill="1" applyProtection="1"/>
    <xf numFmtId="2" fontId="0" fillId="5" borderId="0" xfId="0" applyNumberFormat="1" applyFill="1" applyProtection="1"/>
    <xf numFmtId="0" fontId="4" fillId="5" borderId="0" xfId="0" applyFont="1" applyFill="1" applyProtection="1"/>
    <xf numFmtId="0" fontId="1" fillId="5" borderId="12" xfId="0" applyFont="1" applyFill="1" applyBorder="1" applyAlignment="1" applyProtection="1">
      <alignment horizontal="left" vertical="center"/>
    </xf>
    <xf numFmtId="0" fontId="0" fillId="5" borderId="12" xfId="0" applyFill="1" applyBorder="1" applyAlignment="1" applyProtection="1">
      <alignment horizontal="center" vertical="center" wrapText="1"/>
    </xf>
    <xf numFmtId="0" fontId="5" fillId="5" borderId="1" xfId="0" applyFont="1" applyFill="1" applyBorder="1" applyAlignment="1" applyProtection="1">
      <alignment wrapText="1"/>
    </xf>
    <xf numFmtId="2" fontId="2" fillId="5" borderId="1" xfId="0" applyNumberFormat="1" applyFont="1" applyFill="1" applyBorder="1" applyAlignment="1" applyProtection="1">
      <alignment horizontal="right" wrapText="1"/>
    </xf>
    <xf numFmtId="4" fontId="0" fillId="5" borderId="12" xfId="0" applyNumberFormat="1" applyFill="1" applyBorder="1" applyAlignment="1" applyProtection="1">
      <alignment horizontal="center" vertical="center"/>
    </xf>
    <xf numFmtId="4" fontId="0" fillId="5" borderId="12" xfId="0" applyNumberFormat="1" applyFill="1" applyBorder="1" applyAlignment="1" applyProtection="1">
      <alignment horizontal="center"/>
    </xf>
    <xf numFmtId="4" fontId="0" fillId="5" borderId="17" xfId="0" applyNumberFormat="1" applyFill="1" applyBorder="1" applyAlignment="1" applyProtection="1">
      <alignment horizontal="center" vertical="center"/>
    </xf>
    <xf numFmtId="4" fontId="0" fillId="5" borderId="17" xfId="0" applyNumberFormat="1" applyFill="1" applyBorder="1" applyAlignment="1" applyProtection="1">
      <alignment horizontal="center"/>
    </xf>
    <xf numFmtId="4" fontId="0" fillId="5" borderId="14" xfId="0" applyNumberFormat="1" applyFill="1" applyBorder="1" applyAlignment="1" applyProtection="1">
      <alignment horizontal="center" vertical="center"/>
    </xf>
    <xf numFmtId="4" fontId="0" fillId="5" borderId="14" xfId="0" applyNumberFormat="1" applyFill="1" applyBorder="1" applyAlignment="1" applyProtection="1">
      <alignment horizontal="center"/>
    </xf>
    <xf numFmtId="3" fontId="0" fillId="5" borderId="1" xfId="0" applyNumberFormat="1" applyFill="1" applyBorder="1" applyProtection="1"/>
    <xf numFmtId="4" fontId="0" fillId="5" borderId="11" xfId="0" applyNumberFormat="1" applyFill="1" applyBorder="1" applyProtection="1"/>
    <xf numFmtId="0" fontId="0" fillId="2" borderId="3" xfId="0" applyFill="1" applyBorder="1" applyAlignment="1" applyProtection="1">
      <alignment vertical="center"/>
    </xf>
    <xf numFmtId="0" fontId="3" fillId="5" borderId="15" xfId="0" applyFont="1" applyFill="1" applyBorder="1" applyAlignment="1" applyProtection="1">
      <alignment horizontal="center"/>
    </xf>
    <xf numFmtId="0" fontId="3" fillId="5" borderId="18" xfId="0" applyFont="1" applyFill="1" applyBorder="1" applyAlignment="1" applyProtection="1">
      <alignment horizontal="center"/>
    </xf>
    <xf numFmtId="0" fontId="3" fillId="5" borderId="16" xfId="0" applyFont="1" applyFill="1" applyBorder="1" applyAlignment="1" applyProtection="1">
      <alignment horizontal="center"/>
    </xf>
    <xf numFmtId="0" fontId="1" fillId="0" borderId="12" xfId="0" applyFont="1" applyBorder="1" applyAlignment="1" applyProtection="1">
      <alignment horizontal="left" vertical="center"/>
    </xf>
    <xf numFmtId="0" fontId="0" fillId="0" borderId="12" xfId="0" applyBorder="1" applyAlignment="1" applyProtection="1">
      <alignment horizontal="center" vertical="center" wrapText="1"/>
    </xf>
    <xf numFmtId="0" fontId="2" fillId="4" borderId="1" xfId="0" applyFont="1" applyFill="1" applyBorder="1" applyAlignment="1" applyProtection="1">
      <alignment wrapText="1"/>
    </xf>
    <xf numFmtId="2" fontId="2" fillId="4" borderId="1" xfId="0" applyNumberFormat="1" applyFont="1" applyFill="1" applyBorder="1" applyAlignment="1" applyProtection="1">
      <alignment horizontal="right" wrapText="1"/>
    </xf>
    <xf numFmtId="0" fontId="2" fillId="0" borderId="1" xfId="0" applyFont="1" applyBorder="1" applyAlignment="1" applyProtection="1">
      <alignment wrapText="1"/>
    </xf>
    <xf numFmtId="3" fontId="0" fillId="0" borderId="1" xfId="0" applyNumberFormat="1" applyBorder="1" applyProtection="1"/>
    <xf numFmtId="4" fontId="0" fillId="0" borderId="11" xfId="0" applyNumberFormat="1" applyBorder="1" applyProtection="1"/>
    <xf numFmtId="0" fontId="2" fillId="5" borderId="1" xfId="0" applyFont="1" applyFill="1" applyBorder="1" applyAlignment="1" applyProtection="1">
      <alignment wrapText="1"/>
    </xf>
    <xf numFmtId="0" fontId="0" fillId="5" borderId="10" xfId="0" applyFill="1" applyBorder="1" applyAlignment="1" applyProtection="1">
      <alignment horizontal="center" vertical="center" wrapText="1"/>
    </xf>
    <xf numFmtId="0" fontId="2" fillId="5" borderId="1" xfId="0" applyFont="1" applyFill="1" applyBorder="1" applyAlignment="1" applyProtection="1">
      <alignment horizontal="right" wrapText="1"/>
    </xf>
    <xf numFmtId="165" fontId="0" fillId="5" borderId="1" xfId="0" applyNumberFormat="1" applyFill="1" applyBorder="1" applyAlignment="1" applyProtection="1">
      <alignment horizontal="center" vertical="center"/>
    </xf>
    <xf numFmtId="4" fontId="2" fillId="5" borderId="14" xfId="0" applyNumberFormat="1" applyFont="1" applyFill="1" applyBorder="1" applyAlignment="1" applyProtection="1">
      <alignment horizontal="right" wrapText="1"/>
    </xf>
    <xf numFmtId="164" fontId="2" fillId="5" borderId="14" xfId="0" applyNumberFormat="1" applyFont="1" applyFill="1" applyBorder="1" applyAlignment="1" applyProtection="1">
      <alignment horizontal="right" wrapText="1"/>
    </xf>
    <xf numFmtId="4" fontId="0" fillId="5" borderId="2" xfId="0" applyNumberFormat="1" applyFill="1" applyBorder="1" applyProtection="1"/>
    <xf numFmtId="1" fontId="2" fillId="5" borderId="1" xfId="0" applyNumberFormat="1" applyFont="1" applyFill="1" applyBorder="1" applyAlignment="1" applyProtection="1">
      <alignment horizontal="right" wrapText="1"/>
    </xf>
    <xf numFmtId="164" fontId="2" fillId="5" borderId="1" xfId="0" applyNumberFormat="1" applyFont="1" applyFill="1" applyBorder="1" applyAlignment="1" applyProtection="1">
      <alignment horizontal="right" wrapText="1"/>
    </xf>
    <xf numFmtId="0" fontId="0" fillId="5" borderId="25" xfId="0" applyFill="1" applyBorder="1" applyProtection="1">
      <protection locked="0"/>
    </xf>
    <xf numFmtId="0" fontId="0" fillId="5" borderId="20" xfId="0" applyFill="1" applyBorder="1" applyProtection="1">
      <protection locked="0"/>
    </xf>
    <xf numFmtId="0" fontId="0" fillId="5" borderId="21" xfId="0" applyFill="1" applyBorder="1" applyProtection="1">
      <protection locked="0"/>
    </xf>
    <xf numFmtId="0" fontId="0" fillId="5" borderId="19" xfId="0" applyFill="1" applyBorder="1" applyProtection="1"/>
    <xf numFmtId="0" fontId="0" fillId="5" borderId="0" xfId="0" applyFill="1" applyAlignment="1" applyProtection="1">
      <alignment horizontal="center"/>
    </xf>
    <xf numFmtId="0" fontId="0" fillId="5" borderId="22" xfId="0" applyFill="1" applyBorder="1" applyProtection="1"/>
    <xf numFmtId="0" fontId="6" fillId="5" borderId="0" xfId="0" applyFont="1" applyFill="1" applyAlignment="1" applyProtection="1">
      <alignment horizontal="center"/>
    </xf>
    <xf numFmtId="0" fontId="7" fillId="5" borderId="0" xfId="0" applyFont="1" applyFill="1" applyAlignment="1" applyProtection="1">
      <alignment horizontal="center" wrapText="1"/>
    </xf>
    <xf numFmtId="0" fontId="7" fillId="5" borderId="0" xfId="0" applyFont="1" applyFill="1" applyAlignment="1" applyProtection="1">
      <alignment horizontal="center" vertical="center" wrapText="1"/>
    </xf>
    <xf numFmtId="0" fontId="7" fillId="5" borderId="0" xfId="0" applyFont="1" applyFill="1" applyAlignment="1" applyProtection="1">
      <alignment horizontal="center" vertical="center" wrapText="1"/>
    </xf>
    <xf numFmtId="0" fontId="8" fillId="5" borderId="0" xfId="0" applyFont="1" applyFill="1" applyAlignment="1" applyProtection="1">
      <alignment horizontal="center" vertical="center" wrapText="1"/>
    </xf>
    <xf numFmtId="0" fontId="6" fillId="5" borderId="0" xfId="0" applyFont="1" applyFill="1" applyProtection="1"/>
    <xf numFmtId="0" fontId="6" fillId="5" borderId="0" xfId="0" applyFont="1" applyFill="1" applyAlignment="1" applyProtection="1">
      <alignment wrapText="1"/>
    </xf>
    <xf numFmtId="0" fontId="6" fillId="5" borderId="0" xfId="0" applyFont="1" applyFill="1" applyAlignment="1" applyProtection="1">
      <alignment horizontal="right"/>
    </xf>
    <xf numFmtId="0" fontId="0" fillId="5" borderId="26" xfId="0" applyFill="1" applyBorder="1" applyProtection="1"/>
    <xf numFmtId="0" fontId="0" fillId="5" borderId="23" xfId="0" applyFill="1" applyBorder="1" applyProtection="1"/>
    <xf numFmtId="0" fontId="0" fillId="5" borderId="24" xfId="0" applyFill="1" applyBorder="1" applyProtection="1"/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microsoft.com/office/2017/06/relationships/rdRichValueTypes" Target="richData/rdRichValueType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microsoft.com/office/2017/06/relationships/rdRichValueStructure" Target="richData/rdrichvaluestructure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microsoft.com/office/2017/06/relationships/rdRichValue" Target="richData/rdrichvalue.xml"/><Relationship Id="rId5" Type="http://schemas.openxmlformats.org/officeDocument/2006/relationships/worksheet" Target="worksheets/sheet5.xml"/><Relationship Id="rId10" Type="http://schemas.microsoft.com/office/2022/10/relationships/richValueRel" Target="richData/richValueRel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Relationship Id="rId14" Type="http://schemas.openxmlformats.org/officeDocument/2006/relationships/calcChain" Target="calcChain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A0D3E0-0E13-40F5-8E76-8E7228751F46}">
  <dimension ref="A1:E25"/>
  <sheetViews>
    <sheetView topLeftCell="A9" zoomScale="86" zoomScaleNormal="86" workbookViewId="0">
      <selection activeCell="C39" sqref="C39"/>
    </sheetView>
  </sheetViews>
  <sheetFormatPr defaultRowHeight="14.4" x14ac:dyDescent="0.3"/>
  <cols>
    <col min="1" max="1" width="8.44140625" style="1" customWidth="1"/>
    <col min="2" max="2" width="18.6640625" style="1" customWidth="1"/>
    <col min="3" max="3" width="37.44140625" style="1" customWidth="1"/>
    <col min="4" max="4" width="16.5546875" style="1" customWidth="1"/>
    <col min="5" max="5" width="6.109375" style="1" customWidth="1"/>
    <col min="6" max="16384" width="8.88671875" style="1"/>
  </cols>
  <sheetData>
    <row r="1" spans="1:5" x14ac:dyDescent="0.3">
      <c r="A1" s="71"/>
      <c r="B1" s="72"/>
      <c r="C1" s="72"/>
      <c r="D1" s="72"/>
      <c r="E1" s="73"/>
    </row>
    <row r="2" spans="1:5" ht="65.400000000000006" customHeight="1" x14ac:dyDescent="0.3">
      <c r="A2" s="74"/>
      <c r="B2" s="35"/>
      <c r="C2" s="75" t="e" vm="1">
        <v>#VALUE!</v>
      </c>
      <c r="D2" s="35"/>
      <c r="E2" s="76"/>
    </row>
    <row r="3" spans="1:5" x14ac:dyDescent="0.3">
      <c r="A3" s="74"/>
      <c r="B3" s="35"/>
      <c r="C3" s="35"/>
      <c r="D3" s="35"/>
      <c r="E3" s="76"/>
    </row>
    <row r="4" spans="1:5" ht="15.6" x14ac:dyDescent="0.3">
      <c r="A4" s="74"/>
      <c r="B4" s="35"/>
      <c r="C4" s="77" t="s">
        <v>40</v>
      </c>
      <c r="D4" s="35"/>
      <c r="E4" s="76"/>
    </row>
    <row r="5" spans="1:5" ht="15.6" x14ac:dyDescent="0.3">
      <c r="A5" s="74"/>
      <c r="B5" s="35"/>
      <c r="C5" s="77" t="s">
        <v>41</v>
      </c>
      <c r="D5" s="35"/>
      <c r="E5" s="76"/>
    </row>
    <row r="6" spans="1:5" ht="15.6" x14ac:dyDescent="0.3">
      <c r="A6" s="74"/>
      <c r="B6" s="35"/>
      <c r="C6" s="77" t="s">
        <v>42</v>
      </c>
      <c r="D6" s="35"/>
      <c r="E6" s="76"/>
    </row>
    <row r="7" spans="1:5" x14ac:dyDescent="0.3">
      <c r="A7" s="74"/>
      <c r="B7" s="35"/>
      <c r="C7" s="35"/>
      <c r="D7" s="35"/>
      <c r="E7" s="76"/>
    </row>
    <row r="8" spans="1:5" ht="52.2" customHeight="1" x14ac:dyDescent="0.3">
      <c r="A8" s="74"/>
      <c r="B8" s="35"/>
      <c r="C8" s="35"/>
      <c r="D8" s="35"/>
      <c r="E8" s="76"/>
    </row>
    <row r="9" spans="1:5" ht="67.8" customHeight="1" x14ac:dyDescent="0.4">
      <c r="A9" s="74"/>
      <c r="B9" s="78" t="s">
        <v>51</v>
      </c>
      <c r="C9" s="78"/>
      <c r="D9" s="78"/>
      <c r="E9" s="76"/>
    </row>
    <row r="10" spans="1:5" ht="60.6" customHeight="1" x14ac:dyDescent="0.3">
      <c r="A10" s="74"/>
      <c r="B10" s="79" t="s">
        <v>50</v>
      </c>
      <c r="C10" s="79"/>
      <c r="D10" s="79"/>
      <c r="E10" s="76"/>
    </row>
    <row r="11" spans="1:5" ht="24" customHeight="1" x14ac:dyDescent="0.3">
      <c r="A11" s="74"/>
      <c r="B11" s="80"/>
      <c r="C11" s="80"/>
      <c r="D11" s="80"/>
      <c r="E11" s="76"/>
    </row>
    <row r="12" spans="1:5" ht="63.6" customHeight="1" x14ac:dyDescent="0.3">
      <c r="A12" s="74"/>
      <c r="B12" s="80"/>
      <c r="C12" s="81" t="s">
        <v>52</v>
      </c>
      <c r="D12" s="80"/>
      <c r="E12" s="76"/>
    </row>
    <row r="13" spans="1:5" x14ac:dyDescent="0.3">
      <c r="A13" s="74"/>
      <c r="B13" s="35"/>
      <c r="C13" s="35"/>
      <c r="D13" s="35"/>
      <c r="E13" s="76"/>
    </row>
    <row r="14" spans="1:5" ht="15.6" x14ac:dyDescent="0.3">
      <c r="A14" s="74"/>
      <c r="B14" s="82" t="s">
        <v>45</v>
      </c>
      <c r="C14" s="82"/>
      <c r="D14" s="82"/>
      <c r="E14" s="76"/>
    </row>
    <row r="15" spans="1:5" ht="15.6" x14ac:dyDescent="0.3">
      <c r="A15" s="74"/>
      <c r="B15" s="82" t="s">
        <v>49</v>
      </c>
      <c r="C15" s="82"/>
      <c r="D15" s="82"/>
      <c r="E15" s="76"/>
    </row>
    <row r="16" spans="1:5" ht="15.6" x14ac:dyDescent="0.3">
      <c r="A16" s="74"/>
      <c r="B16" s="82"/>
      <c r="C16" s="82"/>
      <c r="D16" s="82"/>
      <c r="E16" s="76"/>
    </row>
    <row r="17" spans="1:5" ht="15.6" x14ac:dyDescent="0.3">
      <c r="A17" s="74"/>
      <c r="B17" s="82" t="s">
        <v>44</v>
      </c>
      <c r="C17" s="82"/>
      <c r="D17" s="82"/>
      <c r="E17" s="76"/>
    </row>
    <row r="18" spans="1:5" ht="46.8" x14ac:dyDescent="0.3">
      <c r="A18" s="74"/>
      <c r="B18" s="83" t="s">
        <v>43</v>
      </c>
      <c r="C18" s="82"/>
      <c r="D18" s="84" t="s">
        <v>46</v>
      </c>
      <c r="E18" s="76"/>
    </row>
    <row r="19" spans="1:5" ht="15.6" x14ac:dyDescent="0.3">
      <c r="A19" s="74"/>
      <c r="B19" s="82"/>
      <c r="C19" s="82"/>
      <c r="D19" s="84" t="s">
        <v>47</v>
      </c>
      <c r="E19" s="76"/>
    </row>
    <row r="20" spans="1:5" x14ac:dyDescent="0.3">
      <c r="A20" s="74"/>
      <c r="B20" s="35"/>
      <c r="C20" s="35"/>
      <c r="D20" s="35"/>
      <c r="E20" s="76"/>
    </row>
    <row r="21" spans="1:5" ht="27" customHeight="1" x14ac:dyDescent="0.3">
      <c r="A21" s="74"/>
      <c r="B21" s="35"/>
      <c r="C21" s="35"/>
      <c r="D21" s="11"/>
      <c r="E21" s="76"/>
    </row>
    <row r="22" spans="1:5" x14ac:dyDescent="0.3">
      <c r="A22" s="74"/>
      <c r="B22" s="35"/>
      <c r="C22" s="35"/>
      <c r="D22" s="35"/>
      <c r="E22" s="76"/>
    </row>
    <row r="23" spans="1:5" ht="15.6" x14ac:dyDescent="0.3">
      <c r="A23" s="74"/>
      <c r="B23" s="35"/>
      <c r="C23" s="77" t="s">
        <v>48</v>
      </c>
      <c r="D23" s="35"/>
      <c r="E23" s="76"/>
    </row>
    <row r="24" spans="1:5" x14ac:dyDescent="0.3">
      <c r="A24" s="74"/>
      <c r="B24" s="35"/>
      <c r="C24" s="35"/>
      <c r="D24" s="35"/>
      <c r="E24" s="76"/>
    </row>
    <row r="25" spans="1:5" ht="15" thickBot="1" x14ac:dyDescent="0.35">
      <c r="A25" s="85"/>
      <c r="B25" s="86"/>
      <c r="C25" s="86"/>
      <c r="D25" s="86"/>
      <c r="E25" s="87"/>
    </row>
  </sheetData>
  <sheetProtection algorithmName="SHA-512" hashValue="J0P5nTPoLUMtQZrQdKUBXpUqkURvv4QdGh+h/Nd74u+TRlZI8GEczwbxr+zjr7jpeH8ETXb/7+HE171vMRa3aA==" saltValue="TSykly/cOCvxm5rbiYwuOg==" spinCount="100000" sheet="1" objects="1" scenarios="1" selectLockedCells="1"/>
  <mergeCells count="2">
    <mergeCell ref="B10:D10"/>
    <mergeCell ref="B9:D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930AB6-4EBA-4328-B0C0-C0121F352D7B}">
  <dimension ref="A1:K22"/>
  <sheetViews>
    <sheetView tabSelected="1" workbookViewId="0">
      <selection activeCell="C5" sqref="C5"/>
    </sheetView>
  </sheetViews>
  <sheetFormatPr defaultRowHeight="14.4" x14ac:dyDescent="0.3"/>
  <cols>
    <col min="1" max="1" width="32.109375" style="1" bestFit="1" customWidth="1"/>
    <col min="2" max="2" width="17.109375" style="1" customWidth="1"/>
    <col min="3" max="3" width="8.88671875" style="1"/>
    <col min="4" max="4" width="10.88671875" style="1" bestFit="1" customWidth="1"/>
    <col min="5" max="5" width="17.21875" style="1" customWidth="1"/>
    <col min="6" max="6" width="8.88671875" style="1"/>
    <col min="7" max="8" width="10" style="1" customWidth="1"/>
    <col min="9" max="9" width="9.6640625" style="1" customWidth="1"/>
    <col min="10" max="10" width="11" style="1" bestFit="1" customWidth="1"/>
    <col min="11" max="11" width="6.77734375" style="1" customWidth="1"/>
    <col min="12" max="16384" width="8.88671875" style="1"/>
  </cols>
  <sheetData>
    <row r="1" spans="1:11" ht="29.4" thickBot="1" x14ac:dyDescent="0.6">
      <c r="A1" s="8" t="s">
        <v>19</v>
      </c>
      <c r="B1" s="9"/>
      <c r="C1" s="9"/>
      <c r="D1" s="9"/>
      <c r="E1" s="9"/>
      <c r="F1" s="9"/>
      <c r="G1" s="9"/>
      <c r="H1" s="9"/>
      <c r="I1" s="9"/>
      <c r="J1" s="9"/>
      <c r="K1" s="10"/>
    </row>
    <row r="2" spans="1:11" ht="15" thickBot="1" x14ac:dyDescent="0.35">
      <c r="A2" s="35"/>
      <c r="B2" s="35"/>
      <c r="C2" s="35"/>
      <c r="D2" s="35"/>
      <c r="E2" s="35"/>
      <c r="F2" s="35"/>
      <c r="G2" s="35"/>
      <c r="H2" s="35"/>
      <c r="I2" s="35"/>
      <c r="J2" s="35"/>
      <c r="K2" s="38"/>
    </row>
    <row r="3" spans="1:11" x14ac:dyDescent="0.3">
      <c r="A3" s="12" t="s">
        <v>16</v>
      </c>
      <c r="B3" s="13" t="s">
        <v>37</v>
      </c>
      <c r="C3" s="2">
        <v>900</v>
      </c>
      <c r="D3" s="35"/>
      <c r="E3" s="35"/>
      <c r="F3" s="35"/>
      <c r="G3" s="35"/>
      <c r="H3" s="35"/>
      <c r="I3" s="35"/>
      <c r="J3" s="35"/>
      <c r="K3" s="35"/>
    </row>
    <row r="4" spans="1:11" x14ac:dyDescent="0.3">
      <c r="A4" s="14"/>
      <c r="B4" s="15" t="s">
        <v>39</v>
      </c>
      <c r="C4" s="3">
        <v>7</v>
      </c>
      <c r="D4" s="35"/>
      <c r="E4" s="35"/>
      <c r="F4" s="35"/>
      <c r="G4" s="35"/>
      <c r="H4" s="35"/>
      <c r="I4" s="35"/>
      <c r="J4" s="35"/>
      <c r="K4" s="35"/>
    </row>
    <row r="5" spans="1:11" ht="15" thickBot="1" x14ac:dyDescent="0.35">
      <c r="A5" s="16"/>
      <c r="B5" s="17" t="s">
        <v>38</v>
      </c>
      <c r="C5" s="4">
        <v>22.43</v>
      </c>
      <c r="D5" s="35"/>
      <c r="E5" s="35"/>
      <c r="F5" s="35"/>
      <c r="G5" s="35"/>
      <c r="H5" s="35"/>
      <c r="I5" s="35"/>
      <c r="J5" s="35"/>
      <c r="K5" s="35"/>
    </row>
    <row r="6" spans="1:11" x14ac:dyDescent="0.3">
      <c r="A6" s="35"/>
      <c r="B6" s="18" t="s">
        <v>2</v>
      </c>
      <c r="C6" s="19">
        <f>EXP(7.326+0.0355*C5-0.0513*C4+0.000663*C3-0.000253*C5*C4-0.0000148*C5*C3+0.0000588*C4*C3)</f>
        <v>4410.8110804528615</v>
      </c>
      <c r="D6" s="35"/>
      <c r="E6" s="35"/>
      <c r="F6" s="35"/>
      <c r="G6" s="35"/>
      <c r="H6" s="35"/>
      <c r="I6" s="35"/>
      <c r="J6" s="35"/>
      <c r="K6" s="35"/>
    </row>
    <row r="7" spans="1:11" ht="15" thickBot="1" x14ac:dyDescent="0.35">
      <c r="A7" s="35"/>
      <c r="B7" s="20" t="s">
        <v>15</v>
      </c>
      <c r="C7" s="21">
        <f>J10/1000</f>
        <v>33.914693413225088</v>
      </c>
      <c r="D7" s="35"/>
      <c r="E7" s="35"/>
      <c r="F7" s="35"/>
      <c r="G7" s="35"/>
      <c r="H7" s="35"/>
      <c r="I7" s="35"/>
      <c r="J7" s="35"/>
      <c r="K7" s="35"/>
    </row>
    <row r="8" spans="1:11" x14ac:dyDescent="0.3">
      <c r="A8" s="35"/>
      <c r="B8" s="36"/>
      <c r="C8" s="37"/>
      <c r="D8" s="35"/>
      <c r="E8" s="35"/>
      <c r="F8" s="35"/>
      <c r="G8" s="35"/>
      <c r="H8" s="35"/>
      <c r="I8" s="35"/>
      <c r="J8" s="35"/>
      <c r="K8" s="35"/>
    </row>
    <row r="9" spans="1:11" ht="57.6" x14ac:dyDescent="0.3">
      <c r="A9" s="26" t="s">
        <v>0</v>
      </c>
      <c r="B9" s="27" t="s">
        <v>1</v>
      </c>
      <c r="C9" s="27" t="s">
        <v>2</v>
      </c>
      <c r="D9" s="27" t="s">
        <v>3</v>
      </c>
      <c r="E9" s="27" t="s">
        <v>4</v>
      </c>
      <c r="F9" s="27" t="s">
        <v>5</v>
      </c>
      <c r="G9" s="28" t="s">
        <v>6</v>
      </c>
      <c r="H9" s="28" t="s">
        <v>7</v>
      </c>
      <c r="I9" s="28" t="s">
        <v>17</v>
      </c>
      <c r="J9" s="28" t="s">
        <v>18</v>
      </c>
      <c r="K9" s="35"/>
    </row>
    <row r="10" spans="1:11" x14ac:dyDescent="0.3">
      <c r="A10" s="29" t="s">
        <v>8</v>
      </c>
      <c r="B10" s="30">
        <v>82.036206807940133</v>
      </c>
      <c r="C10" s="30">
        <f>B10*$C$6/100</f>
        <v>3618.4620998678479</v>
      </c>
      <c r="D10" s="30">
        <v>2.6398333333333333</v>
      </c>
      <c r="E10" s="31">
        <v>1.6</v>
      </c>
      <c r="F10" s="31">
        <v>1.3</v>
      </c>
      <c r="G10" s="30">
        <f>C10*D10</f>
        <v>9552.1368666344733</v>
      </c>
      <c r="H10" s="30">
        <f>G10*10%</f>
        <v>955.21368666344733</v>
      </c>
      <c r="I10" s="32">
        <f>(G16+H16)*E10</f>
        <v>26088.225702480835</v>
      </c>
      <c r="J10" s="32">
        <f>I10*F10</f>
        <v>33914.69341322509</v>
      </c>
      <c r="K10" s="35"/>
    </row>
    <row r="11" spans="1:11" x14ac:dyDescent="0.3">
      <c r="A11" s="29" t="s">
        <v>9</v>
      </c>
      <c r="B11" s="30">
        <v>12.304039711431287</v>
      </c>
      <c r="C11" s="30">
        <f t="shared" ref="C11:C15" si="0">B11*$C$6/100</f>
        <v>542.70794693513153</v>
      </c>
      <c r="D11" s="30">
        <v>1.0945</v>
      </c>
      <c r="E11" s="31"/>
      <c r="F11" s="31"/>
      <c r="G11" s="30">
        <f t="shared" ref="G11:G15" si="1">C11*D11</f>
        <v>593.99384792050148</v>
      </c>
      <c r="H11" s="30">
        <f t="shared" ref="H11:H15" si="2">G11*10%</f>
        <v>59.399384792050149</v>
      </c>
      <c r="I11" s="32"/>
      <c r="J11" s="32"/>
      <c r="K11" s="35"/>
    </row>
    <row r="12" spans="1:11" x14ac:dyDescent="0.3">
      <c r="A12" s="29" t="s">
        <v>10</v>
      </c>
      <c r="B12" s="30">
        <v>1.0621715299313892</v>
      </c>
      <c r="C12" s="30">
        <f t="shared" si="0"/>
        <v>46.850379535629401</v>
      </c>
      <c r="D12" s="30">
        <v>80</v>
      </c>
      <c r="E12" s="31"/>
      <c r="F12" s="31"/>
      <c r="G12" s="30">
        <f t="shared" si="1"/>
        <v>3748.030362850352</v>
      </c>
      <c r="H12" s="30">
        <f t="shared" si="2"/>
        <v>374.8030362850352</v>
      </c>
      <c r="I12" s="32"/>
      <c r="J12" s="32"/>
      <c r="K12" s="35"/>
    </row>
    <row r="13" spans="1:11" x14ac:dyDescent="0.3">
      <c r="A13" s="29" t="s">
        <v>11</v>
      </c>
      <c r="B13" s="30">
        <v>1.6685693691369787</v>
      </c>
      <c r="C13" s="30">
        <f t="shared" si="0"/>
        <v>73.59744261893627</v>
      </c>
      <c r="D13" s="30">
        <v>3.444</v>
      </c>
      <c r="E13" s="31"/>
      <c r="F13" s="31"/>
      <c r="G13" s="30">
        <f t="shared" si="1"/>
        <v>253.4695923796165</v>
      </c>
      <c r="H13" s="30">
        <f t="shared" si="2"/>
        <v>25.346959237961652</v>
      </c>
      <c r="I13" s="32"/>
      <c r="J13" s="32"/>
      <c r="K13" s="35"/>
    </row>
    <row r="14" spans="1:11" x14ac:dyDescent="0.3">
      <c r="A14" s="29" t="s">
        <v>12</v>
      </c>
      <c r="B14" s="30">
        <v>1.9233429421748329</v>
      </c>
      <c r="C14" s="30">
        <f t="shared" si="0"/>
        <v>84.835023608555602</v>
      </c>
      <c r="D14" s="30">
        <v>6.2902500000000003</v>
      </c>
      <c r="E14" s="31"/>
      <c r="F14" s="31"/>
      <c r="G14" s="30">
        <f t="shared" si="1"/>
        <v>533.63350725371686</v>
      </c>
      <c r="H14" s="30">
        <f t="shared" si="2"/>
        <v>53.363350725371689</v>
      </c>
      <c r="I14" s="32"/>
      <c r="J14" s="32"/>
      <c r="K14" s="35"/>
    </row>
    <row r="15" spans="1:11" x14ac:dyDescent="0.3">
      <c r="A15" s="33" t="s">
        <v>13</v>
      </c>
      <c r="B15" s="30">
        <v>1.0056696393853883</v>
      </c>
      <c r="C15" s="30">
        <f t="shared" si="0"/>
        <v>44.358187886761044</v>
      </c>
      <c r="D15" s="30">
        <v>3.1920000000000002</v>
      </c>
      <c r="E15" s="31"/>
      <c r="F15" s="31"/>
      <c r="G15" s="30">
        <f t="shared" si="1"/>
        <v>141.59133573454125</v>
      </c>
      <c r="H15" s="30">
        <f t="shared" si="2"/>
        <v>14.159133573454126</v>
      </c>
      <c r="I15" s="32"/>
      <c r="J15" s="32"/>
      <c r="K15" s="35"/>
    </row>
    <row r="16" spans="1:11" x14ac:dyDescent="0.3">
      <c r="A16" s="29" t="s">
        <v>14</v>
      </c>
      <c r="B16" s="30">
        <v>100.1502305506434</v>
      </c>
      <c r="C16" s="30">
        <f>SUM(C10:C15)</f>
        <v>4410.8110804528606</v>
      </c>
      <c r="D16" s="34"/>
      <c r="E16" s="34"/>
      <c r="F16" s="34"/>
      <c r="G16" s="30">
        <f t="shared" ref="G16:H16" si="3">SUM(G10:G15)</f>
        <v>14822.855512773202</v>
      </c>
      <c r="H16" s="30">
        <f t="shared" si="3"/>
        <v>1482.2855512773201</v>
      </c>
      <c r="I16" s="34"/>
      <c r="J16" s="34"/>
      <c r="K16" s="35"/>
    </row>
    <row r="17" spans="1:11" x14ac:dyDescent="0.3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</row>
    <row r="18" spans="1:11" x14ac:dyDescent="0.3">
      <c r="A18" s="35"/>
      <c r="B18" s="35"/>
      <c r="C18" s="35"/>
      <c r="D18" s="35"/>
      <c r="E18" s="35"/>
      <c r="F18" s="35"/>
      <c r="G18" s="35"/>
      <c r="H18" s="35"/>
      <c r="I18" s="35"/>
      <c r="J18" s="36"/>
      <c r="K18" s="35"/>
    </row>
    <row r="19" spans="1:11" x14ac:dyDescent="0.3">
      <c r="A19" s="35"/>
      <c r="B19" s="35"/>
      <c r="C19" s="35"/>
      <c r="D19" s="35"/>
      <c r="E19" s="35"/>
      <c r="F19" s="35"/>
      <c r="G19" s="36"/>
      <c r="H19" s="35"/>
      <c r="I19" s="35"/>
      <c r="J19" s="35"/>
      <c r="K19" s="35"/>
    </row>
    <row r="20" spans="1:11" x14ac:dyDescent="0.3">
      <c r="G20" s="5"/>
    </row>
    <row r="21" spans="1:11" x14ac:dyDescent="0.3">
      <c r="G21" s="5"/>
    </row>
    <row r="22" spans="1:11" x14ac:dyDescent="0.3">
      <c r="G22" s="6"/>
    </row>
  </sheetData>
  <sheetProtection algorithmName="SHA-512" hashValue="FVCiSwzdQzLRDHbLKxAvw3KsMgzcBXR4OqnIn5ioKT9Nu2FIMW3hYL0izd+7mQ2J4joiPIuBg8l9DSbPJqh2xA==" saltValue="mwzWVlHKUCyTpt0WkRaa3A==" spinCount="100000" sheet="1" objects="1" scenarios="1" selectLockedCells="1"/>
  <mergeCells count="6">
    <mergeCell ref="I10:I15"/>
    <mergeCell ref="J10:J15"/>
    <mergeCell ref="A3:A5"/>
    <mergeCell ref="E10:E15"/>
    <mergeCell ref="F10:F15"/>
    <mergeCell ref="A1:K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67AD6F-686B-4FEC-A6DB-969DA1C70B27}">
  <dimension ref="A1:L30"/>
  <sheetViews>
    <sheetView workbookViewId="0">
      <selection activeCell="C31" sqref="C31"/>
    </sheetView>
  </sheetViews>
  <sheetFormatPr defaultRowHeight="14.4" x14ac:dyDescent="0.3"/>
  <cols>
    <col min="1" max="1" width="32.109375" style="1" bestFit="1" customWidth="1"/>
    <col min="2" max="2" width="13.33203125" style="1" bestFit="1" customWidth="1"/>
    <col min="3" max="3" width="8.88671875" style="1"/>
    <col min="4" max="4" width="10.88671875" style="1" bestFit="1" customWidth="1"/>
    <col min="5" max="5" width="17.21875" style="1" customWidth="1"/>
    <col min="6" max="6" width="8.88671875" style="1"/>
    <col min="7" max="8" width="10" style="1" customWidth="1"/>
    <col min="9" max="9" width="10.109375" style="1" bestFit="1" customWidth="1"/>
    <col min="10" max="10" width="11" style="1" bestFit="1" customWidth="1"/>
    <col min="11" max="11" width="15" style="1" customWidth="1"/>
    <col min="12" max="16384" width="8.88671875" style="1"/>
  </cols>
  <sheetData>
    <row r="1" spans="1:12" ht="29.4" thickBot="1" x14ac:dyDescent="0.6">
      <c r="A1" s="52" t="s">
        <v>28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4"/>
    </row>
    <row r="2" spans="1:12" ht="15" thickBot="1" x14ac:dyDescent="0.35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</row>
    <row r="3" spans="1:12" ht="15" thickBot="1" x14ac:dyDescent="0.35">
      <c r="A3" s="51" t="s">
        <v>16</v>
      </c>
      <c r="B3" s="13" t="s">
        <v>20</v>
      </c>
      <c r="C3" s="7">
        <v>1</v>
      </c>
      <c r="D3" s="35"/>
      <c r="E3" s="35"/>
      <c r="F3" s="35"/>
      <c r="G3" s="35"/>
      <c r="H3" s="35"/>
      <c r="I3" s="35"/>
      <c r="J3" s="35"/>
      <c r="K3" s="35"/>
      <c r="L3" s="35"/>
    </row>
    <row r="4" spans="1:12" x14ac:dyDescent="0.3">
      <c r="A4" s="11"/>
      <c r="B4" s="18" t="s">
        <v>2</v>
      </c>
      <c r="C4" s="19">
        <f>C3*15.99</f>
        <v>15.99</v>
      </c>
      <c r="D4" s="35"/>
      <c r="E4" s="35"/>
      <c r="F4" s="35"/>
      <c r="G4" s="35"/>
      <c r="H4" s="35"/>
      <c r="I4" s="35"/>
      <c r="J4" s="35"/>
      <c r="K4" s="35"/>
      <c r="L4" s="35"/>
    </row>
    <row r="5" spans="1:12" ht="15" thickBot="1" x14ac:dyDescent="0.35">
      <c r="A5" s="11"/>
      <c r="B5" s="20" t="s">
        <v>15</v>
      </c>
      <c r="C5" s="21">
        <f>J8/1000</f>
        <v>0.48892721216976015</v>
      </c>
      <c r="D5" s="35"/>
      <c r="E5" s="35"/>
      <c r="F5" s="35"/>
      <c r="G5" s="35"/>
      <c r="H5" s="35"/>
      <c r="I5" s="35"/>
      <c r="J5" s="35"/>
      <c r="K5" s="35"/>
      <c r="L5" s="35"/>
    </row>
    <row r="6" spans="1:12" x14ac:dyDescent="0.3">
      <c r="A6" s="11"/>
      <c r="B6" s="22"/>
      <c r="C6" s="23"/>
      <c r="D6" s="35"/>
      <c r="E6" s="35"/>
      <c r="F6" s="35"/>
      <c r="G6" s="35"/>
      <c r="H6" s="35"/>
      <c r="I6" s="35"/>
      <c r="J6" s="35"/>
      <c r="K6" s="35"/>
      <c r="L6" s="35"/>
    </row>
    <row r="7" spans="1:12" ht="57.6" x14ac:dyDescent="0.3">
      <c r="A7" s="55" t="s">
        <v>0</v>
      </c>
      <c r="B7" s="56" t="s">
        <v>1</v>
      </c>
      <c r="C7" s="24" t="s">
        <v>2</v>
      </c>
      <c r="D7" s="27" t="s">
        <v>3</v>
      </c>
      <c r="E7" s="27" t="s">
        <v>4</v>
      </c>
      <c r="F7" s="27" t="s">
        <v>5</v>
      </c>
      <c r="G7" s="28" t="s">
        <v>6</v>
      </c>
      <c r="H7" s="28" t="s">
        <v>7</v>
      </c>
      <c r="I7" s="28" t="s">
        <v>17</v>
      </c>
      <c r="J7" s="28" t="s">
        <v>18</v>
      </c>
      <c r="K7" s="35"/>
      <c r="L7" s="35"/>
    </row>
    <row r="8" spans="1:12" x14ac:dyDescent="0.3">
      <c r="A8" s="57" t="s">
        <v>21</v>
      </c>
      <c r="B8" s="58">
        <v>6.04</v>
      </c>
      <c r="C8" s="25">
        <f>B8*$C$4/100</f>
        <v>0.96579599999999999</v>
      </c>
      <c r="D8" s="30">
        <v>193</v>
      </c>
      <c r="E8" s="43">
        <v>1.6</v>
      </c>
      <c r="F8" s="43">
        <v>1.3</v>
      </c>
      <c r="G8" s="30">
        <f>C8*D8</f>
        <v>186.398628</v>
      </c>
      <c r="H8" s="30">
        <f>G8*0.05</f>
        <v>9.3199313999999998</v>
      </c>
      <c r="I8" s="44">
        <f>(G13+H13)*E8</f>
        <v>376.09785551520008</v>
      </c>
      <c r="J8" s="44">
        <f>I8*F8</f>
        <v>488.92721216976014</v>
      </c>
      <c r="K8" s="35"/>
      <c r="L8" s="35"/>
    </row>
    <row r="9" spans="1:12" x14ac:dyDescent="0.3">
      <c r="A9" s="57" t="s">
        <v>22</v>
      </c>
      <c r="B9" s="58">
        <v>6.9</v>
      </c>
      <c r="C9" s="25">
        <f t="shared" ref="C9:C12" si="0">B9*$C$4/100</f>
        <v>1.10331</v>
      </c>
      <c r="D9" s="30">
        <v>4.09</v>
      </c>
      <c r="E9" s="45"/>
      <c r="F9" s="45"/>
      <c r="G9" s="30">
        <f t="shared" ref="G9:G12" si="1">C9*D9</f>
        <v>4.5125378999999999</v>
      </c>
      <c r="H9" s="30">
        <f t="shared" ref="H9:H12" si="2">G9*0.05</f>
        <v>0.22562689499999999</v>
      </c>
      <c r="I9" s="46"/>
      <c r="J9" s="46"/>
      <c r="K9" s="35"/>
      <c r="L9" s="35"/>
    </row>
    <row r="10" spans="1:12" x14ac:dyDescent="0.3">
      <c r="A10" s="57" t="s">
        <v>23</v>
      </c>
      <c r="B10" s="58">
        <v>77.2</v>
      </c>
      <c r="C10" s="25">
        <f t="shared" si="0"/>
        <v>12.344280000000001</v>
      </c>
      <c r="D10" s="30">
        <v>1.39</v>
      </c>
      <c r="E10" s="45"/>
      <c r="F10" s="45"/>
      <c r="G10" s="30">
        <f t="shared" si="1"/>
        <v>17.1585492</v>
      </c>
      <c r="H10" s="30">
        <f t="shared" si="2"/>
        <v>0.85792745999999998</v>
      </c>
      <c r="I10" s="46"/>
      <c r="J10" s="46"/>
      <c r="K10" s="35"/>
      <c r="L10" s="35"/>
    </row>
    <row r="11" spans="1:12" x14ac:dyDescent="0.3">
      <c r="A11" s="57" t="s">
        <v>24</v>
      </c>
      <c r="B11" s="58">
        <v>7.86</v>
      </c>
      <c r="C11" s="25">
        <f t="shared" si="0"/>
        <v>1.2568140000000001</v>
      </c>
      <c r="D11" s="30">
        <v>11.86</v>
      </c>
      <c r="E11" s="45"/>
      <c r="F11" s="45"/>
      <c r="G11" s="30">
        <f t="shared" si="1"/>
        <v>14.905814040000001</v>
      </c>
      <c r="H11" s="30">
        <f t="shared" si="2"/>
        <v>0.74529070200000014</v>
      </c>
      <c r="I11" s="46"/>
      <c r="J11" s="46"/>
      <c r="K11" s="35"/>
      <c r="L11" s="35"/>
    </row>
    <row r="12" spans="1:12" x14ac:dyDescent="0.3">
      <c r="A12" s="57" t="s">
        <v>25</v>
      </c>
      <c r="B12" s="58">
        <v>2</v>
      </c>
      <c r="C12" s="25">
        <f t="shared" si="0"/>
        <v>0.31980000000000003</v>
      </c>
      <c r="D12" s="30">
        <v>2.79</v>
      </c>
      <c r="E12" s="47"/>
      <c r="F12" s="47"/>
      <c r="G12" s="30">
        <f t="shared" si="1"/>
        <v>0.89224200000000009</v>
      </c>
      <c r="H12" s="30">
        <f t="shared" si="2"/>
        <v>4.4612100000000009E-2</v>
      </c>
      <c r="I12" s="48"/>
      <c r="J12" s="48"/>
      <c r="K12" s="35"/>
      <c r="L12" s="35"/>
    </row>
    <row r="13" spans="1:12" x14ac:dyDescent="0.3">
      <c r="A13" s="59" t="s">
        <v>14</v>
      </c>
      <c r="B13" s="60">
        <v>100.1502305506434</v>
      </c>
      <c r="C13" s="61">
        <f>SUM(C8:C12)</f>
        <v>15.990000000000002</v>
      </c>
      <c r="D13" s="34"/>
      <c r="E13" s="34"/>
      <c r="F13" s="34"/>
      <c r="G13" s="30">
        <f>SUM(G8:G12)</f>
        <v>223.86777114000003</v>
      </c>
      <c r="H13" s="30">
        <f>SUM(H8:H12)</f>
        <v>11.193388556999999</v>
      </c>
      <c r="I13" s="34"/>
      <c r="J13" s="34"/>
      <c r="K13" s="35"/>
      <c r="L13" s="35"/>
    </row>
    <row r="14" spans="1:12" x14ac:dyDescent="0.3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</row>
    <row r="15" spans="1:12" ht="15" thickBot="1" x14ac:dyDescent="0.35">
      <c r="A15" s="35"/>
      <c r="B15" s="35"/>
      <c r="C15" s="35"/>
      <c r="D15" s="35"/>
      <c r="E15" s="35"/>
      <c r="F15" s="35"/>
      <c r="G15" s="35"/>
      <c r="H15" s="35"/>
      <c r="I15" s="35"/>
      <c r="J15" s="36"/>
      <c r="K15" s="35"/>
      <c r="L15" s="35"/>
    </row>
    <row r="16" spans="1:12" ht="29.4" thickBot="1" x14ac:dyDescent="0.6">
      <c r="A16" s="52" t="s">
        <v>29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4"/>
    </row>
    <row r="17" spans="1:12" ht="15" thickBot="1" x14ac:dyDescent="0.35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</row>
    <row r="18" spans="1:12" ht="15" thickBot="1" x14ac:dyDescent="0.35">
      <c r="A18" s="51" t="s">
        <v>16</v>
      </c>
      <c r="B18" s="13" t="s">
        <v>20</v>
      </c>
      <c r="C18" s="7">
        <v>1</v>
      </c>
      <c r="D18" s="35"/>
      <c r="E18" s="35"/>
      <c r="F18" s="35"/>
      <c r="G18" s="35"/>
      <c r="H18" s="35"/>
      <c r="I18" s="35"/>
      <c r="J18" s="35"/>
      <c r="K18" s="35"/>
      <c r="L18" s="35"/>
    </row>
    <row r="19" spans="1:12" x14ac:dyDescent="0.3">
      <c r="A19" s="35"/>
      <c r="B19" s="18" t="s">
        <v>2</v>
      </c>
      <c r="C19" s="19">
        <f>C18*15.99</f>
        <v>15.99</v>
      </c>
      <c r="D19" s="35"/>
      <c r="E19" s="35"/>
      <c r="F19" s="35"/>
      <c r="G19" s="35"/>
      <c r="H19" s="35"/>
      <c r="I19" s="35"/>
      <c r="J19" s="35"/>
      <c r="K19" s="35"/>
      <c r="L19" s="35"/>
    </row>
    <row r="20" spans="1:12" ht="15" thickBot="1" x14ac:dyDescent="0.35">
      <c r="A20" s="35"/>
      <c r="B20" s="20" t="s">
        <v>15</v>
      </c>
      <c r="C20" s="21">
        <f>K23/1000</f>
        <v>0.37609785551520009</v>
      </c>
      <c r="D20" s="35"/>
      <c r="E20" s="35"/>
      <c r="F20" s="35"/>
      <c r="G20" s="35"/>
      <c r="H20" s="35"/>
      <c r="I20" s="35"/>
      <c r="J20" s="35"/>
      <c r="K20" s="35"/>
      <c r="L20" s="35"/>
    </row>
    <row r="21" spans="1:12" x14ac:dyDescent="0.3">
      <c r="A21" s="35"/>
      <c r="B21" s="36"/>
      <c r="C21" s="37"/>
      <c r="D21" s="35"/>
      <c r="E21" s="35"/>
      <c r="F21" s="35"/>
      <c r="G21" s="35"/>
      <c r="H21" s="35"/>
      <c r="I21" s="35"/>
      <c r="J21" s="35"/>
      <c r="K21" s="35"/>
      <c r="L21" s="35"/>
    </row>
    <row r="22" spans="1:12" ht="57.6" x14ac:dyDescent="0.3">
      <c r="A22" s="39" t="s">
        <v>0</v>
      </c>
      <c r="B22" s="40" t="s">
        <v>1</v>
      </c>
      <c r="C22" s="27" t="s">
        <v>2</v>
      </c>
      <c r="D22" s="27" t="s">
        <v>3</v>
      </c>
      <c r="E22" s="27" t="s">
        <v>4</v>
      </c>
      <c r="F22" s="27" t="s">
        <v>5</v>
      </c>
      <c r="G22" s="28" t="s">
        <v>6</v>
      </c>
      <c r="H22" s="28" t="s">
        <v>7</v>
      </c>
      <c r="I22" s="28" t="s">
        <v>17</v>
      </c>
      <c r="J22" s="28" t="s">
        <v>18</v>
      </c>
      <c r="K22" s="28" t="s">
        <v>26</v>
      </c>
      <c r="L22" s="35"/>
    </row>
    <row r="23" spans="1:12" x14ac:dyDescent="0.3">
      <c r="A23" s="41" t="s">
        <v>21</v>
      </c>
      <c r="B23" s="42">
        <v>6.04</v>
      </c>
      <c r="C23" s="30">
        <f>B23*$C$4/100</f>
        <v>0.96579599999999999</v>
      </c>
      <c r="D23" s="30">
        <v>193</v>
      </c>
      <c r="E23" s="43">
        <v>1.6</v>
      </c>
      <c r="F23" s="43">
        <v>1.3</v>
      </c>
      <c r="G23" s="30">
        <f>C23*D23</f>
        <v>186.398628</v>
      </c>
      <c r="H23" s="30">
        <f>G23*0.05</f>
        <v>9.3199313999999998</v>
      </c>
      <c r="I23" s="44">
        <f>(G28+H28)*E23</f>
        <v>376.09785551520008</v>
      </c>
      <c r="J23" s="44">
        <f>(I23*F23)</f>
        <v>488.92721216976014</v>
      </c>
      <c r="K23" s="32">
        <f>J23/1.3</f>
        <v>376.09785551520008</v>
      </c>
      <c r="L23" s="35"/>
    </row>
    <row r="24" spans="1:12" x14ac:dyDescent="0.3">
      <c r="A24" s="41" t="s">
        <v>22</v>
      </c>
      <c r="B24" s="42">
        <v>6.9</v>
      </c>
      <c r="C24" s="30">
        <f t="shared" ref="C24:C27" si="3">B24*$C$4/100</f>
        <v>1.10331</v>
      </c>
      <c r="D24" s="30">
        <v>4.09</v>
      </c>
      <c r="E24" s="45"/>
      <c r="F24" s="45"/>
      <c r="G24" s="30">
        <f t="shared" ref="G24:G27" si="4">C24*D24</f>
        <v>4.5125378999999999</v>
      </c>
      <c r="H24" s="30">
        <f t="shared" ref="H24:H27" si="5">G24*0.05</f>
        <v>0.22562689499999999</v>
      </c>
      <c r="I24" s="46"/>
      <c r="J24" s="46"/>
      <c r="K24" s="32"/>
      <c r="L24" s="35"/>
    </row>
    <row r="25" spans="1:12" x14ac:dyDescent="0.3">
      <c r="A25" s="41" t="s">
        <v>23</v>
      </c>
      <c r="B25" s="42">
        <v>77.2</v>
      </c>
      <c r="C25" s="30">
        <f t="shared" si="3"/>
        <v>12.344280000000001</v>
      </c>
      <c r="D25" s="30">
        <v>1.39</v>
      </c>
      <c r="E25" s="45"/>
      <c r="F25" s="45"/>
      <c r="G25" s="30">
        <f t="shared" si="4"/>
        <v>17.1585492</v>
      </c>
      <c r="H25" s="30">
        <f t="shared" si="5"/>
        <v>0.85792745999999998</v>
      </c>
      <c r="I25" s="46"/>
      <c r="J25" s="46"/>
      <c r="K25" s="32"/>
      <c r="L25" s="35"/>
    </row>
    <row r="26" spans="1:12" x14ac:dyDescent="0.3">
      <c r="A26" s="41" t="s">
        <v>24</v>
      </c>
      <c r="B26" s="42">
        <v>7.86</v>
      </c>
      <c r="C26" s="30">
        <f t="shared" si="3"/>
        <v>1.2568140000000001</v>
      </c>
      <c r="D26" s="30">
        <v>11.86</v>
      </c>
      <c r="E26" s="45"/>
      <c r="F26" s="45"/>
      <c r="G26" s="30">
        <f t="shared" si="4"/>
        <v>14.905814040000001</v>
      </c>
      <c r="H26" s="30">
        <f t="shared" si="5"/>
        <v>0.74529070200000014</v>
      </c>
      <c r="I26" s="46"/>
      <c r="J26" s="46"/>
      <c r="K26" s="32"/>
      <c r="L26" s="35"/>
    </row>
    <row r="27" spans="1:12" x14ac:dyDescent="0.3">
      <c r="A27" s="41" t="s">
        <v>25</v>
      </c>
      <c r="B27" s="42">
        <v>2</v>
      </c>
      <c r="C27" s="30">
        <f t="shared" si="3"/>
        <v>0.31980000000000003</v>
      </c>
      <c r="D27" s="30">
        <v>2.79</v>
      </c>
      <c r="E27" s="47"/>
      <c r="F27" s="47"/>
      <c r="G27" s="30">
        <f t="shared" si="4"/>
        <v>0.89224200000000009</v>
      </c>
      <c r="H27" s="30">
        <f t="shared" si="5"/>
        <v>4.4612100000000009E-2</v>
      </c>
      <c r="I27" s="48"/>
      <c r="J27" s="48"/>
      <c r="K27" s="32"/>
      <c r="L27" s="35"/>
    </row>
    <row r="28" spans="1:12" x14ac:dyDescent="0.3">
      <c r="A28" s="41" t="s">
        <v>14</v>
      </c>
      <c r="B28" s="49">
        <v>100.1502305506434</v>
      </c>
      <c r="C28" s="50">
        <f>SUM(C23:C27)</f>
        <v>15.990000000000002</v>
      </c>
      <c r="D28" s="34"/>
      <c r="E28" s="34"/>
      <c r="F28" s="34"/>
      <c r="G28" s="30">
        <f>SUM(G23:G27)</f>
        <v>223.86777114000003</v>
      </c>
      <c r="H28" s="30">
        <f>SUM(H23:H27)</f>
        <v>11.193388556999999</v>
      </c>
      <c r="I28" s="34"/>
      <c r="J28" s="34"/>
      <c r="K28" s="35"/>
      <c r="L28" s="35"/>
    </row>
    <row r="29" spans="1:12" x14ac:dyDescent="0.3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</row>
    <row r="30" spans="1:12" x14ac:dyDescent="0.3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</row>
  </sheetData>
  <sheetProtection algorithmName="SHA-512" hashValue="9NbjktqK0c6V0XP4jQu5fRsacNcC5GqPo1lkbpurNMwtf8DHSN54jD9qtr3OPallKSK8IL2jyuiKxcRsIJB4UQ==" saltValue="AVZxxaMzh3/spTSYS4CmOQ==" spinCount="100000" sheet="1" objects="1" scenarios="1" selectLockedCells="1"/>
  <mergeCells count="11">
    <mergeCell ref="E23:E27"/>
    <mergeCell ref="F23:F27"/>
    <mergeCell ref="I23:I27"/>
    <mergeCell ref="J23:J27"/>
    <mergeCell ref="K23:K27"/>
    <mergeCell ref="I8:I12"/>
    <mergeCell ref="J8:J12"/>
    <mergeCell ref="E8:E12"/>
    <mergeCell ref="F8:F12"/>
    <mergeCell ref="A1:L1"/>
    <mergeCell ref="A16:L1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B783D-BFFA-4AA4-A2EA-4CAE5793F5E0}">
  <dimension ref="A1:K16"/>
  <sheetViews>
    <sheetView workbookViewId="0">
      <selection activeCell="C13" sqref="C13"/>
    </sheetView>
  </sheetViews>
  <sheetFormatPr defaultRowHeight="14.4" x14ac:dyDescent="0.3"/>
  <cols>
    <col min="1" max="1" width="32.109375" style="1" bestFit="1" customWidth="1"/>
    <col min="2" max="2" width="13.33203125" style="1" bestFit="1" customWidth="1"/>
    <col min="3" max="3" width="9.109375" style="1" bestFit="1" customWidth="1"/>
    <col min="4" max="4" width="10.88671875" style="1" bestFit="1" customWidth="1"/>
    <col min="5" max="5" width="17.21875" style="1" customWidth="1"/>
    <col min="6" max="6" width="8.88671875" style="1"/>
    <col min="7" max="8" width="10" style="1" customWidth="1"/>
    <col min="9" max="9" width="10.109375" style="1" bestFit="1" customWidth="1"/>
    <col min="10" max="10" width="11" style="1" bestFit="1" customWidth="1"/>
    <col min="11" max="11" width="15" style="1" customWidth="1"/>
    <col min="12" max="16384" width="8.88671875" style="1"/>
  </cols>
  <sheetData>
    <row r="1" spans="1:11" ht="29.4" thickBot="1" x14ac:dyDescent="0.6">
      <c r="A1" s="8" t="s">
        <v>36</v>
      </c>
      <c r="B1" s="9"/>
      <c r="C1" s="9"/>
      <c r="D1" s="9"/>
      <c r="E1" s="9"/>
      <c r="F1" s="9"/>
      <c r="G1" s="9"/>
      <c r="H1" s="9"/>
      <c r="I1" s="9"/>
      <c r="J1" s="9"/>
      <c r="K1" s="10"/>
    </row>
    <row r="2" spans="1:11" ht="15" thickBot="1" x14ac:dyDescent="0.35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</row>
    <row r="3" spans="1:11" ht="15" thickBot="1" x14ac:dyDescent="0.35">
      <c r="A3" s="51" t="s">
        <v>16</v>
      </c>
      <c r="B3" s="13" t="s">
        <v>20</v>
      </c>
      <c r="C3" s="7">
        <v>1</v>
      </c>
      <c r="D3" s="35"/>
      <c r="E3" s="35"/>
      <c r="F3" s="35"/>
      <c r="G3" s="35"/>
      <c r="H3" s="35"/>
      <c r="I3" s="35"/>
      <c r="J3" s="35"/>
      <c r="K3" s="35"/>
    </row>
    <row r="4" spans="1:11" x14ac:dyDescent="0.3">
      <c r="A4" s="35"/>
      <c r="B4" s="18" t="s">
        <v>2</v>
      </c>
      <c r="C4" s="19">
        <f>C3*22.54</f>
        <v>22.54</v>
      </c>
      <c r="D4" s="35"/>
      <c r="E4" s="35"/>
      <c r="F4" s="35"/>
      <c r="G4" s="35"/>
      <c r="H4" s="35"/>
      <c r="I4" s="35"/>
      <c r="J4" s="35"/>
      <c r="K4" s="35"/>
    </row>
    <row r="5" spans="1:11" ht="15" thickBot="1" x14ac:dyDescent="0.35">
      <c r="A5" s="35"/>
      <c r="B5" s="20" t="s">
        <v>15</v>
      </c>
      <c r="C5" s="21">
        <f>J8/1000</f>
        <v>7.003399288704E-2</v>
      </c>
      <c r="D5" s="35"/>
      <c r="E5" s="35"/>
      <c r="F5" s="35"/>
      <c r="G5" s="35"/>
      <c r="H5" s="35"/>
      <c r="I5" s="35"/>
      <c r="J5" s="35"/>
      <c r="K5" s="35"/>
    </row>
    <row r="6" spans="1:11" x14ac:dyDescent="0.3">
      <c r="A6" s="35"/>
      <c r="B6" s="36"/>
      <c r="C6" s="37"/>
      <c r="D6" s="35"/>
      <c r="E6" s="35"/>
      <c r="F6" s="35"/>
      <c r="G6" s="35"/>
      <c r="H6" s="35"/>
      <c r="I6" s="35"/>
      <c r="J6" s="35"/>
      <c r="K6" s="35"/>
    </row>
    <row r="7" spans="1:11" ht="57.6" x14ac:dyDescent="0.3">
      <c r="A7" s="39" t="s">
        <v>0</v>
      </c>
      <c r="B7" s="40" t="s">
        <v>1</v>
      </c>
      <c r="C7" s="27" t="s">
        <v>2</v>
      </c>
      <c r="D7" s="27" t="s">
        <v>3</v>
      </c>
      <c r="E7" s="27" t="s">
        <v>4</v>
      </c>
      <c r="F7" s="27" t="s">
        <v>5</v>
      </c>
      <c r="G7" s="28" t="s">
        <v>6</v>
      </c>
      <c r="H7" s="28" t="s">
        <v>7</v>
      </c>
      <c r="I7" s="28" t="s">
        <v>17</v>
      </c>
      <c r="J7" s="28" t="s">
        <v>18</v>
      </c>
      <c r="K7" s="35"/>
    </row>
    <row r="8" spans="1:11" x14ac:dyDescent="0.3">
      <c r="A8" s="62" t="s">
        <v>23</v>
      </c>
      <c r="B8" s="42">
        <v>97.325000000000003</v>
      </c>
      <c r="C8" s="30">
        <f>B8*$C$4/100</f>
        <v>21.937055000000001</v>
      </c>
      <c r="D8" s="30">
        <v>1.385</v>
      </c>
      <c r="E8" s="43">
        <v>1.6</v>
      </c>
      <c r="F8" s="43">
        <v>1.3</v>
      </c>
      <c r="G8" s="30">
        <f t="shared" ref="G8:G9" si="0">C8*D8</f>
        <v>30.382821175</v>
      </c>
      <c r="H8" s="30">
        <f t="shared" ref="H8:H9" si="1">G8*0.05</f>
        <v>1.5191410587500001</v>
      </c>
      <c r="I8" s="45">
        <f>(G10+H10)*E8</f>
        <v>53.872302220800002</v>
      </c>
      <c r="J8" s="45">
        <f>I8*F8</f>
        <v>70.03399288704</v>
      </c>
      <c r="K8" s="35"/>
    </row>
    <row r="9" spans="1:11" x14ac:dyDescent="0.3">
      <c r="A9" s="62" t="s">
        <v>25</v>
      </c>
      <c r="B9" s="42">
        <v>2.6749999999999998</v>
      </c>
      <c r="C9" s="30">
        <f t="shared" ref="C9" si="2">B9*$C$4/100</f>
        <v>0.60294499999999995</v>
      </c>
      <c r="D9" s="30">
        <v>2.7930000000000001</v>
      </c>
      <c r="E9" s="47"/>
      <c r="F9" s="47"/>
      <c r="G9" s="30">
        <f t="shared" si="0"/>
        <v>1.684025385</v>
      </c>
      <c r="H9" s="30">
        <f t="shared" si="1"/>
        <v>8.4201269250000002E-2</v>
      </c>
      <c r="I9" s="47"/>
      <c r="J9" s="47"/>
      <c r="K9" s="35"/>
    </row>
    <row r="10" spans="1:11" x14ac:dyDescent="0.3">
      <c r="A10" s="62" t="s">
        <v>14</v>
      </c>
      <c r="B10" s="49">
        <v>100.1502305506434</v>
      </c>
      <c r="C10" s="50">
        <f>SUM(C8:C9)</f>
        <v>22.54</v>
      </c>
      <c r="D10" s="34"/>
      <c r="E10" s="34"/>
      <c r="F10" s="34"/>
      <c r="G10" s="30">
        <f>SUM(G8:G9)</f>
        <v>32.066846560000002</v>
      </c>
      <c r="H10" s="30">
        <f>SUM(H8:H9)</f>
        <v>1.6033423280000001</v>
      </c>
      <c r="I10" s="34"/>
      <c r="J10" s="34"/>
      <c r="K10" s="35"/>
    </row>
    <row r="11" spans="1:11" x14ac:dyDescent="0.3">
      <c r="A11" s="35"/>
      <c r="B11" s="35"/>
      <c r="C11" s="35"/>
      <c r="D11" s="35"/>
      <c r="E11" s="35"/>
      <c r="F11" s="35"/>
      <c r="G11" s="35"/>
      <c r="H11" s="35"/>
      <c r="I11" s="35"/>
      <c r="J11" s="35"/>
      <c r="K11" s="35"/>
    </row>
    <row r="12" spans="1:11" x14ac:dyDescent="0.3">
      <c r="A12" s="35"/>
      <c r="B12" s="35"/>
      <c r="C12" s="35"/>
      <c r="D12" s="35"/>
      <c r="E12" s="35"/>
      <c r="F12" s="35"/>
      <c r="G12" s="35"/>
      <c r="H12" s="35"/>
      <c r="I12" s="35"/>
      <c r="J12" s="35"/>
      <c r="K12" s="35"/>
    </row>
    <row r="16" spans="1:11" ht="15" customHeight="1" x14ac:dyDescent="0.3"/>
  </sheetData>
  <sheetProtection algorithmName="SHA-512" hashValue="yM+VjXyIej4nMwGvyHA5BJm0hRIn0Nu2EPyNhmO7kuLzjniUfCPAZkwxqlLhfvUPQYdgrDTF94Y+xTZzcOZgxQ==" saltValue="rXDgqcnSpaVCvEKIMGSHrA==" spinCount="100000" sheet="1" objects="1" scenarios="1" selectLockedCells="1"/>
  <mergeCells count="5">
    <mergeCell ref="E8:E9"/>
    <mergeCell ref="F8:F9"/>
    <mergeCell ref="A1:K1"/>
    <mergeCell ref="I8:I9"/>
    <mergeCell ref="J8:J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42DC87-E4FE-4B9A-9199-1937AACF76C1}">
  <dimension ref="A1:K17"/>
  <sheetViews>
    <sheetView workbookViewId="0">
      <selection activeCell="C3" sqref="C3"/>
    </sheetView>
  </sheetViews>
  <sheetFormatPr defaultRowHeight="14.4" x14ac:dyDescent="0.3"/>
  <cols>
    <col min="1" max="1" width="23" style="1" customWidth="1"/>
    <col min="2" max="2" width="11.88671875" style="1" bestFit="1" customWidth="1"/>
    <col min="3" max="3" width="9.109375" style="1" bestFit="1" customWidth="1"/>
    <col min="4" max="4" width="12.6640625" style="1" customWidth="1"/>
    <col min="5" max="5" width="8.88671875" style="1"/>
    <col min="6" max="6" width="9.77734375" style="1" customWidth="1"/>
    <col min="7" max="7" width="9.88671875" style="1" customWidth="1"/>
    <col min="8" max="8" width="11.44140625" style="1" customWidth="1"/>
    <col min="9" max="9" width="9.77734375" style="1" customWidth="1"/>
    <col min="10" max="10" width="10" style="1" customWidth="1"/>
    <col min="11" max="16384" width="8.88671875" style="1"/>
  </cols>
  <sheetData>
    <row r="1" spans="1:11" ht="29.4" thickBot="1" x14ac:dyDescent="0.6">
      <c r="A1" s="52" t="s">
        <v>27</v>
      </c>
      <c r="B1" s="53"/>
      <c r="C1" s="53"/>
      <c r="D1" s="53"/>
      <c r="E1" s="53"/>
      <c r="F1" s="53"/>
      <c r="G1" s="53"/>
      <c r="H1" s="53"/>
      <c r="I1" s="53"/>
      <c r="J1" s="53"/>
      <c r="K1" s="54"/>
    </row>
    <row r="2" spans="1:11" ht="15" thickBot="1" x14ac:dyDescent="0.35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</row>
    <row r="3" spans="1:11" ht="15" thickBot="1" x14ac:dyDescent="0.35">
      <c r="A3" s="51" t="s">
        <v>16</v>
      </c>
      <c r="B3" s="13" t="s">
        <v>20</v>
      </c>
      <c r="C3" s="7">
        <v>2</v>
      </c>
      <c r="D3" s="35"/>
      <c r="E3" s="35"/>
      <c r="F3" s="35"/>
      <c r="G3" s="35"/>
      <c r="H3" s="35"/>
      <c r="I3" s="35"/>
      <c r="J3" s="35"/>
      <c r="K3" s="35"/>
    </row>
    <row r="4" spans="1:11" x14ac:dyDescent="0.3">
      <c r="A4" s="35"/>
      <c r="B4" s="18" t="s">
        <v>2</v>
      </c>
      <c r="C4" s="19">
        <f>C3*30.5</f>
        <v>61</v>
      </c>
      <c r="D4" s="35"/>
      <c r="E4" s="35"/>
      <c r="F4" s="35"/>
      <c r="G4" s="35"/>
      <c r="H4" s="35"/>
      <c r="I4" s="35"/>
      <c r="J4" s="35"/>
      <c r="K4" s="35"/>
    </row>
    <row r="5" spans="1:11" ht="15" thickBot="1" x14ac:dyDescent="0.35">
      <c r="A5" s="35"/>
      <c r="B5" s="20" t="s">
        <v>15</v>
      </c>
      <c r="C5" s="21">
        <f>J8/1000</f>
        <v>0.4430951637840001</v>
      </c>
      <c r="D5" s="35"/>
      <c r="E5" s="35"/>
      <c r="F5" s="35"/>
      <c r="G5" s="35"/>
      <c r="H5" s="35"/>
      <c r="I5" s="35"/>
      <c r="J5" s="35"/>
      <c r="K5" s="35"/>
    </row>
    <row r="6" spans="1:11" x14ac:dyDescent="0.3">
      <c r="A6" s="35"/>
      <c r="B6" s="36"/>
      <c r="C6" s="37"/>
      <c r="D6" s="35"/>
      <c r="E6" s="35"/>
      <c r="F6" s="35"/>
      <c r="G6" s="35"/>
      <c r="H6" s="35"/>
      <c r="I6" s="35"/>
      <c r="J6" s="35"/>
      <c r="K6" s="35"/>
    </row>
    <row r="7" spans="1:11" ht="57.6" x14ac:dyDescent="0.3">
      <c r="A7" s="26" t="s">
        <v>0</v>
      </c>
      <c r="B7" s="27" t="s">
        <v>1</v>
      </c>
      <c r="C7" s="27" t="s">
        <v>2</v>
      </c>
      <c r="D7" s="63" t="s">
        <v>3</v>
      </c>
      <c r="E7" s="27" t="s">
        <v>4</v>
      </c>
      <c r="F7" s="27" t="s">
        <v>5</v>
      </c>
      <c r="G7" s="28" t="s">
        <v>6</v>
      </c>
      <c r="H7" s="28" t="s">
        <v>7</v>
      </c>
      <c r="I7" s="28" t="s">
        <v>17</v>
      </c>
      <c r="J7" s="28" t="s">
        <v>18</v>
      </c>
      <c r="K7" s="35"/>
    </row>
    <row r="8" spans="1:11" x14ac:dyDescent="0.3">
      <c r="A8" s="41" t="s">
        <v>30</v>
      </c>
      <c r="B8" s="42">
        <v>8.57</v>
      </c>
      <c r="C8" s="68">
        <f>B8*$C$4/100</f>
        <v>5.2276999999999996</v>
      </c>
      <c r="D8" s="64">
        <v>11.86</v>
      </c>
      <c r="E8" s="65">
        <v>1.6</v>
      </c>
      <c r="F8" s="65">
        <v>1.3</v>
      </c>
      <c r="G8" s="30">
        <f>C8*D8</f>
        <v>62.000521999999989</v>
      </c>
      <c r="H8" s="30">
        <f>G8*0.05</f>
        <v>3.1000260999999996</v>
      </c>
      <c r="I8" s="32">
        <f>(G15+H15)*E8</f>
        <v>340.84243368000006</v>
      </c>
      <c r="J8" s="32">
        <f>I8*F8</f>
        <v>443.09516378400008</v>
      </c>
      <c r="K8" s="35"/>
    </row>
    <row r="9" spans="1:11" x14ac:dyDescent="0.3">
      <c r="A9" s="41" t="s">
        <v>31</v>
      </c>
      <c r="B9" s="42">
        <v>15.81</v>
      </c>
      <c r="C9" s="68">
        <f t="shared" ref="C9:C14" si="0">B9*$C$4/100</f>
        <v>9.6441000000000017</v>
      </c>
      <c r="D9" s="64">
        <v>2.5499999999999998</v>
      </c>
      <c r="E9" s="65"/>
      <c r="F9" s="65"/>
      <c r="G9" s="30">
        <f t="shared" ref="G9:G12" si="1">C9*D9</f>
        <v>24.592455000000001</v>
      </c>
      <c r="H9" s="30">
        <f t="shared" ref="H9:H14" si="2">G9*0.05</f>
        <v>1.2296227500000001</v>
      </c>
      <c r="I9" s="32"/>
      <c r="J9" s="32"/>
      <c r="K9" s="35"/>
    </row>
    <row r="10" spans="1:11" x14ac:dyDescent="0.3">
      <c r="A10" s="41" t="s">
        <v>32</v>
      </c>
      <c r="B10" s="42">
        <v>35.32</v>
      </c>
      <c r="C10" s="68">
        <f t="shared" si="0"/>
        <v>21.545200000000001</v>
      </c>
      <c r="D10" s="64">
        <v>2.66</v>
      </c>
      <c r="E10" s="65"/>
      <c r="F10" s="65"/>
      <c r="G10" s="30">
        <f t="shared" si="1"/>
        <v>57.310232000000006</v>
      </c>
      <c r="H10" s="30">
        <f t="shared" si="2"/>
        <v>2.8655116000000005</v>
      </c>
      <c r="I10" s="32"/>
      <c r="J10" s="32"/>
      <c r="K10" s="35"/>
    </row>
    <row r="11" spans="1:11" x14ac:dyDescent="0.3">
      <c r="A11" s="41" t="s">
        <v>23</v>
      </c>
      <c r="B11" s="42">
        <v>23.62</v>
      </c>
      <c r="C11" s="68">
        <f t="shared" si="0"/>
        <v>14.408200000000001</v>
      </c>
      <c r="D11" s="64">
        <v>1.39</v>
      </c>
      <c r="E11" s="65"/>
      <c r="F11" s="65"/>
      <c r="G11" s="30">
        <f t="shared" si="1"/>
        <v>20.027397999999998</v>
      </c>
      <c r="H11" s="30">
        <f t="shared" si="2"/>
        <v>1.0013699</v>
      </c>
      <c r="I11" s="32"/>
      <c r="J11" s="32"/>
      <c r="K11" s="35"/>
    </row>
    <row r="12" spans="1:11" x14ac:dyDescent="0.3">
      <c r="A12" s="41" t="s">
        <v>33</v>
      </c>
      <c r="B12" s="42">
        <v>4.2300000000000004</v>
      </c>
      <c r="C12" s="68">
        <f t="shared" si="0"/>
        <v>2.5803000000000003</v>
      </c>
      <c r="D12" s="64">
        <v>4.41</v>
      </c>
      <c r="E12" s="65"/>
      <c r="F12" s="65"/>
      <c r="G12" s="30">
        <f t="shared" si="1"/>
        <v>11.379123000000002</v>
      </c>
      <c r="H12" s="30">
        <f t="shared" si="2"/>
        <v>0.5689561500000001</v>
      </c>
      <c r="I12" s="32"/>
      <c r="J12" s="32"/>
      <c r="K12" s="35"/>
    </row>
    <row r="13" spans="1:11" x14ac:dyDescent="0.3">
      <c r="A13" s="41" t="s">
        <v>34</v>
      </c>
      <c r="B13" s="42">
        <v>8.44</v>
      </c>
      <c r="C13" s="68">
        <f t="shared" si="0"/>
        <v>5.1483999999999988</v>
      </c>
      <c r="D13" s="64">
        <v>4.03</v>
      </c>
      <c r="E13" s="65"/>
      <c r="F13" s="65"/>
      <c r="G13" s="30">
        <f t="shared" ref="G13:G14" si="3">C13*D13</f>
        <v>20.748051999999998</v>
      </c>
      <c r="H13" s="30">
        <f t="shared" si="2"/>
        <v>1.0374025999999998</v>
      </c>
      <c r="I13" s="32"/>
      <c r="J13" s="32"/>
      <c r="K13" s="35"/>
    </row>
    <row r="14" spans="1:11" x14ac:dyDescent="0.3">
      <c r="A14" s="41" t="s">
        <v>35</v>
      </c>
      <c r="B14" s="42">
        <v>4.01</v>
      </c>
      <c r="C14" s="68">
        <f t="shared" si="0"/>
        <v>2.4460999999999999</v>
      </c>
      <c r="D14" s="64">
        <v>2.79</v>
      </c>
      <c r="E14" s="65"/>
      <c r="F14" s="65"/>
      <c r="G14" s="30">
        <f t="shared" si="3"/>
        <v>6.8246190000000002</v>
      </c>
      <c r="H14" s="30">
        <f t="shared" si="2"/>
        <v>0.34123095000000003</v>
      </c>
      <c r="I14" s="32"/>
      <c r="J14" s="32"/>
      <c r="K14" s="35"/>
    </row>
    <row r="15" spans="1:11" x14ac:dyDescent="0.3">
      <c r="A15" s="41" t="s">
        <v>14</v>
      </c>
      <c r="B15" s="69">
        <f>SUM(B8:B14)</f>
        <v>100.00000000000001</v>
      </c>
      <c r="C15" s="70">
        <f>SUM(C8:C14)</f>
        <v>61</v>
      </c>
      <c r="D15" s="35"/>
      <c r="E15" s="35"/>
      <c r="F15" s="35"/>
      <c r="G15" s="66">
        <f>SUM(G8:G14)</f>
        <v>202.88240100000002</v>
      </c>
      <c r="H15" s="67">
        <f>SUM(H8:H14)</f>
        <v>10.14412005</v>
      </c>
      <c r="I15" s="35"/>
      <c r="J15" s="35"/>
      <c r="K15" s="35"/>
    </row>
    <row r="16" spans="1:11" x14ac:dyDescent="0.3">
      <c r="A16" s="35"/>
      <c r="B16" s="35"/>
      <c r="C16" s="35"/>
      <c r="D16" s="35"/>
      <c r="E16" s="35"/>
      <c r="F16" s="38"/>
      <c r="G16" s="35"/>
      <c r="H16" s="35"/>
      <c r="I16" s="35"/>
      <c r="J16" s="35"/>
      <c r="K16" s="35"/>
    </row>
    <row r="17" spans="1:11" x14ac:dyDescent="0.3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</row>
  </sheetData>
  <sheetProtection algorithmName="SHA-512" hashValue="TrCWWLB5lAb3dJCtnNe1WjZ/MQA7RnIwHd8SjV7CshrEs0FFBwwyIT270Vd1KowoQSe2D28SybnPSmnC+hMmIg==" saltValue="zPWzPCQQaGZf3aQ7b1CMYQ==" spinCount="100000" sheet="1" objects="1" scenarios="1" selectLockedCells="1"/>
  <mergeCells count="5">
    <mergeCell ref="E8:E14"/>
    <mergeCell ref="F8:F14"/>
    <mergeCell ref="I8:I14"/>
    <mergeCell ref="J8:J14"/>
    <mergeCell ref="A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Info</vt:lpstr>
      <vt:lpstr>Ascensore</vt:lpstr>
      <vt:lpstr>PV Silicio </vt:lpstr>
      <vt:lpstr>PV Tellururo di Cadmio</vt:lpstr>
      <vt:lpstr>Collettore Solare Termico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Carola Amongero</dc:creator>
  <cp:lastModifiedBy>Carola Amongero</cp:lastModifiedBy>
  <dcterms:created xsi:type="dcterms:W3CDTF">2025-07-03T18:00:32Z</dcterms:created>
  <dcterms:modified xsi:type="dcterms:W3CDTF">2025-07-03T21:45:09Z</dcterms:modified>
</cp:coreProperties>
</file>